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1"/>
  </bookViews>
  <sheets>
    <sheet name="30.12.2013" sheetId="1" r:id="rId1"/>
    <sheet name="11.03.2014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Бакум Ольга</author>
  </authors>
  <commentList>
    <comment ref="C22" authorId="0">
      <text>
        <r>
          <rPr>
            <b/>
            <sz val="8"/>
            <rFont val="Tahoma"/>
            <family val="2"/>
          </rPr>
          <t>Бакум Ольга: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<sst xmlns="http://schemas.openxmlformats.org/spreadsheetml/2006/main" count="204" uniqueCount="134">
  <si>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</si>
  <si>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2013 році</t>
  </si>
  <si>
    <t>тис. грн.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</si>
  <si>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</si>
  <si>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</si>
  <si>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</si>
  <si>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</si>
  <si>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</si>
  <si>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</si>
  <si>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</si>
  <si>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</si>
  <si>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</si>
  <si>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</si>
  <si>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</si>
  <si>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</si>
  <si>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</si>
  <si>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</si>
  <si>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</si>
  <si>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</si>
  <si>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</si>
  <si>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</si>
  <si>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</si>
  <si>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</si>
  <si>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</si>
  <si>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Ліквідація наслідків буреломів, прибирання вітровальних дерев, вивіз, утилізація та видалення пнів ( в т. ч. кредиторська заборгованість 28,0041тис.грн.)</t>
  </si>
  <si>
    <t>1.3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</si>
  <si>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(в т.ч. кредиторська заборгованість 152,33 тис.грн.)</t>
  </si>
  <si>
    <t>1.5.3.13</t>
  </si>
  <si>
    <t>1.4</t>
  </si>
  <si>
    <t>1.2.5.4</t>
  </si>
  <si>
    <t>Проведення робіт по боротьбі з омелою на зелених насадженнях</t>
  </si>
  <si>
    <t>1.5</t>
  </si>
  <si>
    <t>1.2.5.3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</si>
  <si>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</si>
  <si>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</si>
  <si>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</si>
  <si>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</si>
  <si>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</si>
  <si>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1.8.1.4</t>
  </si>
  <si>
    <t>Будівництво об'єктів зливової каналізації по вул. Смілянській від накопичувальних басейнів між вул. Хоменка та вул. Вернигори до перехрестя з вул Леніна та по вул Оборонній від військової частини до перехрестя з вул. Смілянською</t>
  </si>
  <si>
    <t>1.8</t>
  </si>
  <si>
    <t>Очищення накопичувальних басейнів по провулку Філатова та провулку Чапаєва</t>
  </si>
  <si>
    <t>1.9</t>
  </si>
  <si>
    <t>1.8.1.7</t>
  </si>
  <si>
    <t>Реконструкція фільтрів на очисних спорудах Чорного яру в місті Черкаси</t>
  </si>
  <si>
    <t>Реконструкція каналізаційних мереж Черкаської міської поліклініки № 2 по вул. Енгельса, 1 в м.Черкаси (крелиторська заборгованість минулого року)</t>
  </si>
  <si>
    <t>1.5.2.9</t>
  </si>
  <si>
    <t>Придбання приладу для оперативного контролю димності (для контролю викидів забруднюючих речовин в атмосферне повітря громадським транспортом)</t>
  </si>
  <si>
    <t>1.5.2.2</t>
  </si>
  <si>
    <t>1.10</t>
  </si>
  <si>
    <t>Заміна фільтрів на очисних спорудах Чорного яру, очистка резервуарів та зливової каналізації по вул. Фрунзе, 178</t>
  </si>
  <si>
    <t>1.9.2.2</t>
  </si>
  <si>
    <t>1.11</t>
  </si>
  <si>
    <t>Будівництво зливової каналізації зливової каналізації по вул. Смілянській від вул. Вернигори до залізничного мосту та вул. Оборонній</t>
  </si>
  <si>
    <t>1.5.2.11</t>
  </si>
  <si>
    <t>1.12</t>
  </si>
  <si>
    <t>Будівництво напірного колектору зливової каналізації по вул.Смілянській між вулицями Хоменка і Вернигори</t>
  </si>
  <si>
    <t>1.13</t>
  </si>
  <si>
    <t>Будівництво самоплинного колектору зливової каналізації по вул.Смілянській між вул. Вернигори і вул. Крупської</t>
  </si>
  <si>
    <t>1.14</t>
  </si>
  <si>
    <t>Будівництво насосної станції</t>
  </si>
  <si>
    <t>II</t>
  </si>
  <si>
    <t>Утилізація відходів (КТКВ 240602)</t>
  </si>
  <si>
    <t>2.1</t>
  </si>
  <si>
    <t>1.1.3.5</t>
  </si>
  <si>
    <t>Придбання пластикових контейнерів  для збору твердих побутових відходів (для приватного сектору)</t>
  </si>
  <si>
    <t>2.2</t>
  </si>
  <si>
    <t>1.1.3.3.</t>
  </si>
  <si>
    <t>Реконструкція полігону твердих побутових відходів</t>
  </si>
  <si>
    <t>2.3</t>
  </si>
  <si>
    <t>1.1.3.6</t>
  </si>
  <si>
    <t>Збір та утилізація небезпечних відходів</t>
  </si>
  <si>
    <t>2.4</t>
  </si>
  <si>
    <t>1.1.3.4</t>
  </si>
  <si>
    <t xml:space="preserve">Придбання контейнерів для збору великогабаритного сміття на території міста </t>
  </si>
  <si>
    <t>2.5</t>
  </si>
  <si>
    <t>Ліквідація стихійних сміттєзвалищ</t>
  </si>
  <si>
    <t>2.6</t>
  </si>
  <si>
    <t>Придбання портального  сміттєвоза по обслуговуванню контейнерів для вивезення великогабаритнихвідходів (видатки розвитку)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</si>
  <si>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</si>
  <si>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</si>
  <si>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</si>
  <si>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</si>
  <si>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</si>
  <si>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</si>
  <si>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</si>
  <si>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1.6.1.6</t>
  </si>
  <si>
    <t xml:space="preserve">Будівництво комплексу вольєрів та приміщень для леопардів та рисей у Черкаському міському зоологічному парку </t>
  </si>
  <si>
    <t>4.2</t>
  </si>
  <si>
    <t>1.8.1.6</t>
  </si>
  <si>
    <t xml:space="preserve">Облаштування системи водопостачання та водовідводу (біологічна очистка використаної води) у парку 50-річчя Жовтня (встановлення туалетів) </t>
  </si>
  <si>
    <t xml:space="preserve"> Розроблення  проектів створення територій  і об'єктів природо-заповідного фонду та організація їх територій</t>
  </si>
  <si>
    <t>4.3</t>
  </si>
  <si>
    <t>Придбання лавочок дерев'яних ( видатки споживання)</t>
  </si>
  <si>
    <t>4.4</t>
  </si>
  <si>
    <t>Придбання урн металевих  (100 шт) (видатки споживання)</t>
  </si>
  <si>
    <t>4.5</t>
  </si>
  <si>
    <t>5.4.2.2</t>
  </si>
  <si>
    <t>Виготовлення проектів землеустрою щодо встановлення меж об'єктів природно-заповідного фонду м. Черкаси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</si>
  <si>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</si>
  <si>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</si>
  <si>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</si>
  <si>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Надійшло* /   Профінансовано станом на 30.12.2013**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</si>
  <si>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</si>
  <si>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>Надійшло* /   Профінансовано станом на11.03.2014**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</si>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</sst>
</file>

<file path=xl/styles.xml><?xml version="1.0" encoding="utf-8"?>
<styleSheet xmlns="http://schemas.openxmlformats.org/spreadsheetml/2006/main">
  <numFmts count="6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18" applyFont="1">
      <alignment/>
      <protection/>
    </xf>
    <xf numFmtId="0" fontId="11" fillId="2" borderId="5" xfId="18" applyFont="1" applyFill="1" applyBorder="1">
      <alignment/>
      <protection/>
    </xf>
    <xf numFmtId="0" fontId="11" fillId="2" borderId="4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4" xfId="18" applyFont="1" applyFill="1" applyBorder="1" applyAlignment="1">
      <alignment horizontal="center"/>
      <protection/>
    </xf>
    <xf numFmtId="43" fontId="8" fillId="2" borderId="7" xfId="0" applyNumberFormat="1" applyFont="1" applyFill="1" applyBorder="1" applyAlignment="1">
      <alignment/>
    </xf>
    <xf numFmtId="10" fontId="11" fillId="2" borderId="4" xfId="21" applyNumberFormat="1" applyFont="1" applyFill="1" applyBorder="1" applyAlignment="1">
      <alignment/>
    </xf>
    <xf numFmtId="0" fontId="11" fillId="0" borderId="5" xfId="18" applyFont="1" applyFill="1" applyBorder="1">
      <alignment/>
      <protection/>
    </xf>
    <xf numFmtId="0" fontId="11" fillId="0" borderId="4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4" xfId="18" applyNumberFormat="1" applyFont="1" applyFill="1" applyBorder="1" applyAlignment="1">
      <alignment horizontal="center" vertical="center"/>
      <protection/>
    </xf>
    <xf numFmtId="4" fontId="11" fillId="0" borderId="4" xfId="23" applyNumberFormat="1" applyFont="1" applyBorder="1" applyAlignment="1">
      <alignment horizontal="center" vertical="center"/>
    </xf>
    <xf numFmtId="218" fontId="11" fillId="0" borderId="4" xfId="21" applyNumberFormat="1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4" xfId="18" applyNumberFormat="1" applyFont="1" applyFill="1" applyBorder="1" applyAlignment="1">
      <alignment horizontal="center" vertical="center"/>
      <protection/>
    </xf>
    <xf numFmtId="4" fontId="8" fillId="2" borderId="4" xfId="23" applyNumberFormat="1" applyFont="1" applyFill="1" applyBorder="1" applyAlignment="1">
      <alignment horizontal="center" vertical="center"/>
    </xf>
    <xf numFmtId="218" fontId="8" fillId="2" borderId="4" xfId="21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4" fontId="11" fillId="0" borderId="9" xfId="23" applyNumberFormat="1" applyFont="1" applyFill="1" applyBorder="1" applyAlignment="1">
      <alignment horizontal="center" vertical="center"/>
    </xf>
    <xf numFmtId="218" fontId="11" fillId="0" borderId="9" xfId="21" applyNumberFormat="1" applyFont="1" applyBorder="1" applyAlignment="1">
      <alignment horizontal="center" vertical="center"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4" fontId="8" fillId="2" borderId="12" xfId="23" applyNumberFormat="1" applyFont="1" applyFill="1" applyBorder="1" applyAlignment="1">
      <alignment horizontal="center" vertical="center"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/>
      <protection/>
    </xf>
    <xf numFmtId="0" fontId="11" fillId="0" borderId="24" xfId="18" applyFont="1" applyFill="1" applyBorder="1" applyAlignment="1">
      <alignment horizontal="left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4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4" xfId="18" applyFont="1" applyFill="1" applyBorder="1" applyAlignment="1">
      <alignment horizontal="left" wrapText="1"/>
      <protection/>
    </xf>
    <xf numFmtId="4" fontId="11" fillId="0" borderId="7" xfId="0" applyNumberFormat="1" applyFont="1" applyFill="1" applyBorder="1" applyAlignment="1">
      <alignment horizontal="center"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4" xfId="21" applyNumberFormat="1" applyFont="1" applyFill="1" applyBorder="1" applyAlignment="1">
      <alignment horizontal="center" vertical="center"/>
    </xf>
    <xf numFmtId="0" fontId="11" fillId="0" borderId="4" xfId="18" applyFont="1" applyBorder="1" applyAlignment="1">
      <alignment horizontal="center"/>
      <protection/>
    </xf>
    <xf numFmtId="0" fontId="11" fillId="0" borderId="4" xfId="0" applyFont="1" applyFill="1" applyBorder="1" applyAlignment="1">
      <alignment vertical="center" wrapText="1"/>
    </xf>
    <xf numFmtId="4" fontId="11" fillId="0" borderId="4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4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4" fontId="11" fillId="0" borderId="7" xfId="23" applyNumberFormat="1" applyFont="1" applyFill="1" applyBorder="1" applyAlignment="1">
      <alignment horizontal="center" vertical="center"/>
    </xf>
    <xf numFmtId="0" fontId="11" fillId="0" borderId="4" xfId="18" applyFont="1" applyFill="1" applyBorder="1" applyAlignment="1">
      <alignment wrapText="1"/>
      <protection/>
    </xf>
    <xf numFmtId="0" fontId="11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4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4" xfId="0" applyFont="1" applyFill="1" applyBorder="1" applyAlignment="1">
      <alignment vertical="top" wrapText="1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13" fillId="0" borderId="6" xfId="18" applyFont="1" applyFill="1" applyBorder="1" applyAlignment="1">
      <alignment horizontal="left" vertical="center" wrapText="1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49" fontId="11" fillId="0" borderId="8" xfId="18" applyNumberFormat="1" applyFont="1" applyFill="1" applyBorder="1" applyAlignment="1">
      <alignment horizontal="center" vertical="center" wrapText="1"/>
      <protection/>
    </xf>
    <xf numFmtId="0" fontId="13" fillId="0" borderId="10" xfId="18" applyFont="1" applyFill="1" applyBorder="1" applyAlignment="1">
      <alignment horizontal="left" vertical="center" wrapText="1"/>
      <protection/>
    </xf>
    <xf numFmtId="4" fontId="11" fillId="0" borderId="25" xfId="23" applyNumberFormat="1" applyFont="1" applyFill="1" applyBorder="1" applyAlignment="1">
      <alignment horizontal="center" vertical="center"/>
    </xf>
    <xf numFmtId="218" fontId="8" fillId="2" borderId="9" xfId="21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4" xfId="18" applyFont="1" applyBorder="1" applyAlignment="1">
      <alignment horizontal="center"/>
      <protection/>
    </xf>
    <xf numFmtId="0" fontId="11" fillId="0" borderId="24" xfId="0" applyFont="1" applyFill="1" applyBorder="1" applyAlignment="1">
      <alignment vertical="top" wrapText="1"/>
    </xf>
    <xf numFmtId="0" fontId="11" fillId="0" borderId="27" xfId="18" applyNumberFormat="1" applyFont="1" applyFill="1" applyBorder="1" applyAlignment="1">
      <alignment horizontal="center" vertical="center"/>
      <protection/>
    </xf>
    <xf numFmtId="4" fontId="11" fillId="0" borderId="2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 wrapText="1"/>
    </xf>
    <xf numFmtId="4" fontId="11" fillId="0" borderId="7" xfId="0" applyNumberFormat="1" applyFont="1" applyFill="1" applyBorder="1" applyAlignment="1">
      <alignment horizontal="center" vertical="center" wrapText="1"/>
    </xf>
    <xf numFmtId="49" fontId="11" fillId="0" borderId="4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9" xfId="18" applyFont="1" applyBorder="1" applyAlignment="1">
      <alignment horizontal="center"/>
      <protection/>
    </xf>
    <xf numFmtId="0" fontId="11" fillId="0" borderId="9" xfId="0" applyFont="1" applyFill="1" applyBorder="1" applyAlignment="1">
      <alignment vertical="top" wrapText="1"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left" vertical="top" wrapText="1"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4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49" fontId="11" fillId="0" borderId="28" xfId="18" applyNumberFormat="1" applyFont="1" applyBorder="1" applyAlignment="1">
      <alignment horizontal="center" vertical="center" wrapText="1"/>
      <protection/>
    </xf>
    <xf numFmtId="0" fontId="11" fillId="0" borderId="15" xfId="18" applyFont="1" applyBorder="1">
      <alignment/>
      <protection/>
    </xf>
    <xf numFmtId="0" fontId="11" fillId="0" borderId="14" xfId="18" applyFont="1" applyFill="1" applyBorder="1" applyAlignment="1">
      <alignment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218" fontId="8" fillId="0" borderId="15" xfId="21" applyNumberFormat="1" applyFont="1" applyFill="1" applyBorder="1" applyAlignment="1">
      <alignment horizontal="center" vertical="center"/>
    </xf>
    <xf numFmtId="4" fontId="8" fillId="4" borderId="29" xfId="18" applyNumberFormat="1" applyFont="1" applyFill="1" applyBorder="1" applyAlignment="1">
      <alignment horizontal="center" vertical="center"/>
      <protection/>
    </xf>
    <xf numFmtId="4" fontId="8" fillId="4" borderId="30" xfId="23" applyNumberFormat="1" applyFont="1" applyFill="1" applyBorder="1" applyAlignment="1">
      <alignment horizontal="center" vertical="center"/>
    </xf>
    <xf numFmtId="49" fontId="11" fillId="0" borderId="31" xfId="18" applyNumberFormat="1" applyFont="1" applyFill="1" applyBorder="1" applyAlignment="1">
      <alignment horizontal="center" vertical="center" wrapText="1"/>
      <protection/>
    </xf>
    <xf numFmtId="49" fontId="11" fillId="0" borderId="24" xfId="0" applyNumberFormat="1" applyFont="1" applyFill="1" applyBorder="1" applyAlignment="1">
      <alignment vertical="top" wrapText="1"/>
    </xf>
    <xf numFmtId="0" fontId="11" fillId="0" borderId="32" xfId="18" applyNumberFormat="1" applyFont="1" applyFill="1" applyBorder="1" applyAlignment="1">
      <alignment horizontal="center" vertical="center"/>
      <protection/>
    </xf>
    <xf numFmtId="4" fontId="11" fillId="0" borderId="24" xfId="0" applyNumberFormat="1" applyFont="1" applyFill="1" applyBorder="1" applyAlignment="1">
      <alignment horizontal="center" vertical="center" wrapText="1"/>
    </xf>
    <xf numFmtId="0" fontId="11" fillId="0" borderId="4" xfId="18" applyFont="1" applyBorder="1" applyAlignment="1">
      <alignment horizontal="center" wrapText="1"/>
      <protection/>
    </xf>
    <xf numFmtId="0" fontId="11" fillId="0" borderId="9" xfId="18" applyFont="1" applyBorder="1" applyAlignment="1">
      <alignment horizontal="center" wrapText="1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4" fontId="11" fillId="0" borderId="25" xfId="0" applyNumberFormat="1" applyFont="1" applyFill="1" applyBorder="1" applyAlignment="1">
      <alignment horizontal="center" vertical="center" wrapText="1"/>
    </xf>
    <xf numFmtId="49" fontId="11" fillId="0" borderId="9" xfId="18" applyNumberFormat="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 quotePrefix="1">
      <alignment vertical="top" wrapText="1"/>
    </xf>
    <xf numFmtId="43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218" fontId="8" fillId="0" borderId="9" xfId="21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43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0" fontId="11" fillId="0" borderId="24" xfId="18" applyNumberFormat="1" applyFont="1" applyBorder="1" applyAlignment="1">
      <alignment horizontal="center" vertical="center"/>
      <protection/>
    </xf>
    <xf numFmtId="4" fontId="11" fillId="0" borderId="27" xfId="0" applyNumberFormat="1" applyFont="1" applyFill="1" applyBorder="1" applyAlignment="1">
      <alignment horizontal="center" vertical="center"/>
    </xf>
    <xf numFmtId="0" fontId="11" fillId="0" borderId="4" xfId="18" applyNumberFormat="1" applyFont="1" applyBorder="1" applyAlignment="1">
      <alignment horizontal="center" vertical="center"/>
      <protection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220" fontId="11" fillId="0" borderId="7" xfId="0" applyNumberFormat="1" applyFont="1" applyBorder="1" applyAlignment="1">
      <alignment horizontal="center" vertical="center"/>
    </xf>
    <xf numFmtId="220" fontId="8" fillId="2" borderId="7" xfId="0" applyNumberFormat="1" applyFont="1" applyFill="1" applyBorder="1" applyAlignment="1">
      <alignment horizontal="center" vertical="center"/>
    </xf>
    <xf numFmtId="220" fontId="11" fillId="0" borderId="25" xfId="0" applyNumberFormat="1" applyFont="1" applyBorder="1" applyAlignment="1">
      <alignment horizontal="center" vertical="center"/>
    </xf>
    <xf numFmtId="220" fontId="8" fillId="2" borderId="22" xfId="0" applyNumberFormat="1" applyFont="1" applyFill="1" applyBorder="1" applyAlignment="1">
      <alignment horizontal="center" vertical="center"/>
    </xf>
    <xf numFmtId="220" fontId="8" fillId="0" borderId="0" xfId="0" applyNumberFormat="1" applyFont="1" applyFill="1" applyBorder="1" applyAlignment="1">
      <alignment horizontal="center" vertical="center"/>
    </xf>
    <xf numFmtId="220" fontId="11" fillId="0" borderId="33" xfId="21" applyNumberFormat="1" applyFont="1" applyBorder="1" applyAlignment="1">
      <alignment horizontal="center" vertical="center"/>
    </xf>
    <xf numFmtId="220" fontId="8" fillId="0" borderId="34" xfId="0" applyNumberFormat="1" applyFont="1" applyFill="1" applyBorder="1" applyAlignment="1">
      <alignment horizontal="center"/>
    </xf>
    <xf numFmtId="220" fontId="11" fillId="0" borderId="0" xfId="18" applyNumberFormat="1" applyFont="1" applyFill="1" applyBorder="1" applyAlignment="1">
      <alignment horizontal="center" vertical="center"/>
      <protection/>
    </xf>
    <xf numFmtId="220" fontId="8" fillId="3" borderId="35" xfId="18" applyNumberFormat="1" applyFont="1" applyFill="1" applyBorder="1" applyAlignment="1">
      <alignment horizontal="center" vertical="center"/>
      <protection/>
    </xf>
    <xf numFmtId="220" fontId="8" fillId="4" borderId="22" xfId="23" applyNumberFormat="1" applyFont="1" applyFill="1" applyBorder="1" applyAlignment="1">
      <alignment horizontal="center" vertical="center"/>
    </xf>
    <xf numFmtId="220" fontId="11" fillId="0" borderId="27" xfId="18" applyNumberFormat="1" applyFont="1" applyFill="1" applyBorder="1" applyAlignment="1">
      <alignment horizontal="center" vertical="center"/>
      <protection/>
    </xf>
    <xf numFmtId="220" fontId="11" fillId="0" borderId="7" xfId="18" applyNumberFormat="1" applyFont="1" applyFill="1" applyBorder="1" applyAlignment="1">
      <alignment horizontal="center" vertical="center"/>
      <protection/>
    </xf>
    <xf numFmtId="220" fontId="6" fillId="0" borderId="7" xfId="0" applyNumberFormat="1" applyFont="1" applyFill="1" applyBorder="1" applyAlignment="1">
      <alignment horizontal="center"/>
    </xf>
    <xf numFmtId="220" fontId="8" fillId="0" borderId="7" xfId="18" applyNumberFormat="1" applyFont="1" applyFill="1" applyBorder="1" applyAlignment="1">
      <alignment horizontal="center" vertical="center"/>
      <protection/>
    </xf>
    <xf numFmtId="220" fontId="11" fillId="0" borderId="25" xfId="18" applyNumberFormat="1" applyFont="1" applyFill="1" applyBorder="1" applyAlignment="1">
      <alignment horizontal="center" vertical="center"/>
      <protection/>
    </xf>
    <xf numFmtId="220" fontId="11" fillId="0" borderId="7" xfId="18" applyNumberFormat="1" applyFont="1" applyFill="1" applyBorder="1" applyAlignment="1">
      <alignment vertical="center"/>
      <protection/>
    </xf>
    <xf numFmtId="220" fontId="11" fillId="0" borderId="26" xfId="18" applyNumberFormat="1" applyFont="1" applyFill="1" applyBorder="1" applyAlignment="1">
      <alignment horizontal="center" vertical="center"/>
      <protection/>
    </xf>
    <xf numFmtId="220" fontId="8" fillId="4" borderId="36" xfId="23" applyNumberFormat="1" applyFont="1" applyFill="1" applyBorder="1" applyAlignment="1">
      <alignment horizontal="center" vertical="center"/>
    </xf>
    <xf numFmtId="220" fontId="8" fillId="3" borderId="22" xfId="23" applyNumberFormat="1" applyFont="1" applyFill="1" applyBorder="1" applyAlignment="1">
      <alignment horizontal="center" vertical="center"/>
    </xf>
    <xf numFmtId="0" fontId="5" fillId="0" borderId="37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4" xfId="23" applyNumberFormat="1" applyFont="1" applyFill="1" applyBorder="1" applyAlignment="1">
      <alignment horizontal="center" vertical="center"/>
    </xf>
    <xf numFmtId="187" fontId="11" fillId="0" borderId="7" xfId="21" applyFont="1" applyBorder="1" applyAlignment="1">
      <alignment horizontal="center" vertical="center"/>
    </xf>
    <xf numFmtId="187" fontId="11" fillId="0" borderId="4" xfId="21" applyFont="1" applyFill="1" applyBorder="1" applyAlignment="1">
      <alignment horizontal="center" vertical="center" wrapText="1"/>
    </xf>
    <xf numFmtId="187" fontId="8" fillId="2" borderId="7" xfId="2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187" fontId="11" fillId="0" borderId="25" xfId="21" applyFont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187" fontId="8" fillId="2" borderId="36" xfId="2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3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4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4" xfId="18" applyNumberFormat="1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4" fontId="11" fillId="0" borderId="4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4" xfId="0" applyFont="1" applyFill="1" applyBorder="1" applyAlignment="1">
      <alignment horizontal="left" vertical="center" wrapText="1"/>
    </xf>
    <xf numFmtId="4" fontId="11" fillId="0" borderId="4" xfId="18" applyNumberFormat="1" applyFont="1" applyFill="1" applyBorder="1" applyAlignment="1">
      <alignment horizontal="center"/>
      <protection/>
    </xf>
    <xf numFmtId="220" fontId="11" fillId="0" borderId="4" xfId="18" applyNumberFormat="1" applyFont="1" applyBorder="1" applyAlignment="1">
      <alignment horizontal="center"/>
      <protection/>
    </xf>
    <xf numFmtId="0" fontId="8" fillId="4" borderId="38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4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4" xfId="18" applyNumberFormat="1" applyFont="1" applyBorder="1" applyAlignment="1">
      <alignment horizontal="center"/>
      <protection/>
    </xf>
    <xf numFmtId="4" fontId="8" fillId="4" borderId="36" xfId="23" applyNumberFormat="1" applyFont="1" applyFill="1" applyBorder="1" applyAlignment="1">
      <alignment horizontal="center" vertical="center"/>
    </xf>
    <xf numFmtId="0" fontId="6" fillId="0" borderId="4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="75" zoomScaleNormal="75" zoomScaleSheetLayoutView="75" workbookViewId="0" topLeftCell="A28">
      <selection activeCell="L20" sqref="L20"/>
    </sheetView>
  </sheetViews>
  <sheetFormatPr defaultColWidth="9.140625" defaultRowHeight="12.75"/>
  <cols>
    <col min="1" max="1" width="7.140625" style="1" customWidth="1"/>
    <col min="2" max="2" width="14.8515625" style="1" customWidth="1"/>
    <col min="3" max="3" width="91.28125" style="1" customWidth="1"/>
    <col min="4" max="4" width="21.8515625" style="1" hidden="1" customWidth="1"/>
    <col min="5" max="5" width="12.28125" style="1" customWidth="1"/>
    <col min="6" max="6" width="15.7109375" style="88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245" t="s">
        <v>0</v>
      </c>
      <c r="B4" s="245"/>
      <c r="C4" s="245"/>
      <c r="D4" s="245"/>
      <c r="E4" s="245"/>
      <c r="F4" s="245"/>
      <c r="G4" s="245"/>
      <c r="H4" s="245"/>
    </row>
    <row r="5" spans="1:8" ht="40.5" customHeight="1">
      <c r="A5" s="248" t="s">
        <v>1</v>
      </c>
      <c r="B5" s="248"/>
      <c r="C5" s="248"/>
      <c r="D5" s="248"/>
      <c r="E5" s="248"/>
      <c r="F5" s="248"/>
      <c r="G5" s="248"/>
      <c r="H5" s="248"/>
    </row>
    <row r="6" spans="3:8" ht="19.5" thickBot="1">
      <c r="C6" s="6"/>
      <c r="F6" s="3"/>
      <c r="G6" s="7"/>
      <c r="H6" s="1" t="s">
        <v>2</v>
      </c>
    </row>
    <row r="7" spans="1:9" ht="136.5" customHeight="1">
      <c r="A7" s="8" t="s">
        <v>3</v>
      </c>
      <c r="B7" s="9" t="s">
        <v>4</v>
      </c>
      <c r="C7" s="10" t="s">
        <v>5</v>
      </c>
      <c r="D7" s="11" t="s">
        <v>6</v>
      </c>
      <c r="E7" s="11" t="s">
        <v>7</v>
      </c>
      <c r="F7" s="9" t="s">
        <v>8</v>
      </c>
      <c r="G7" s="12" t="s">
        <v>102</v>
      </c>
      <c r="H7" s="13" t="s">
        <v>9</v>
      </c>
      <c r="I7" s="14"/>
    </row>
    <row r="8" spans="1:8" ht="54" customHeight="1">
      <c r="A8" s="15"/>
      <c r="B8" s="16"/>
      <c r="C8" s="17" t="s">
        <v>10</v>
      </c>
      <c r="D8" s="16"/>
      <c r="E8" s="16"/>
      <c r="F8" s="18"/>
      <c r="G8" s="19"/>
      <c r="H8" s="20"/>
    </row>
    <row r="9" spans="1:8" ht="37.5">
      <c r="A9" s="21"/>
      <c r="B9" s="22"/>
      <c r="C9" s="23" t="s">
        <v>11</v>
      </c>
      <c r="D9" s="24"/>
      <c r="E9" s="24"/>
      <c r="F9" s="25">
        <v>47.1</v>
      </c>
      <c r="G9" s="177">
        <v>132.06496</v>
      </c>
      <c r="H9" s="26">
        <f>SUM(G9/F9)</f>
        <v>2.803926963906582</v>
      </c>
    </row>
    <row r="10" spans="1:9" ht="18.75" customHeight="1">
      <c r="A10" s="21"/>
      <c r="B10" s="22"/>
      <c r="C10" s="27" t="s">
        <v>12</v>
      </c>
      <c r="D10" s="24"/>
      <c r="E10" s="24"/>
      <c r="F10" s="25">
        <v>6282.9</v>
      </c>
      <c r="G10" s="177">
        <v>10836.87292</v>
      </c>
      <c r="H10" s="26">
        <f>SUM(G10/F10)</f>
        <v>1.7248202135956328</v>
      </c>
      <c r="I10" s="7"/>
    </row>
    <row r="11" spans="1:8" s="32" customFormat="1" ht="18.75">
      <c r="A11" s="15"/>
      <c r="B11" s="16"/>
      <c r="C11" s="28" t="s">
        <v>13</v>
      </c>
      <c r="D11" s="29"/>
      <c r="E11" s="29"/>
      <c r="F11" s="30">
        <f>SUM(F9:F10)</f>
        <v>6330</v>
      </c>
      <c r="G11" s="178">
        <f>SUM(G9:G10)</f>
        <v>10968.93788</v>
      </c>
      <c r="H11" s="31">
        <f>SUM(G11/F11)</f>
        <v>1.7328495860979463</v>
      </c>
    </row>
    <row r="12" spans="1:9" ht="19.5" thickBot="1">
      <c r="A12" s="33"/>
      <c r="B12" s="34"/>
      <c r="C12" s="35" t="s">
        <v>14</v>
      </c>
      <c r="D12" s="36"/>
      <c r="E12" s="36"/>
      <c r="F12" s="37">
        <v>2431.17542</v>
      </c>
      <c r="G12" s="179"/>
      <c r="H12" s="38"/>
      <c r="I12" s="32"/>
    </row>
    <row r="13" spans="1:8" ht="19.5" thickBot="1">
      <c r="A13" s="39"/>
      <c r="B13" s="40"/>
      <c r="C13" s="41" t="s">
        <v>15</v>
      </c>
      <c r="D13" s="42"/>
      <c r="E13" s="42"/>
      <c r="F13" s="43">
        <f>F11+F12</f>
        <v>8761.17542</v>
      </c>
      <c r="G13" s="180">
        <f>SUM(G11)</f>
        <v>10968.93788</v>
      </c>
      <c r="H13" s="31">
        <f>SUM(G13/F13)</f>
        <v>1.2519938654532727</v>
      </c>
    </row>
    <row r="14" spans="1:8" ht="12.75" customHeight="1" hidden="1">
      <c r="A14" s="44"/>
      <c r="B14" s="45"/>
      <c r="C14" s="46"/>
      <c r="D14" s="47"/>
      <c r="E14" s="47"/>
      <c r="F14" s="48"/>
      <c r="G14" s="181"/>
      <c r="H14" s="49"/>
    </row>
    <row r="15" spans="1:8" ht="19.5" customHeight="1" hidden="1">
      <c r="A15" s="50"/>
      <c r="B15" s="51"/>
      <c r="C15" s="52" t="s">
        <v>16</v>
      </c>
      <c r="D15" s="53"/>
      <c r="E15" s="53"/>
      <c r="F15" s="54"/>
      <c r="G15" s="182"/>
      <c r="H15" s="55"/>
    </row>
    <row r="16" spans="1:8" s="32" customFormat="1" ht="19.5" customHeight="1" thickBot="1">
      <c r="A16" s="56"/>
      <c r="B16" s="57"/>
      <c r="C16" s="58" t="s">
        <v>17</v>
      </c>
      <c r="D16" s="57"/>
      <c r="E16" s="57"/>
      <c r="F16" s="59"/>
      <c r="G16" s="183">
        <f>SUM(G11+F12-G15-G54)</f>
        <v>9898.103</v>
      </c>
      <c r="H16" s="60"/>
    </row>
    <row r="17" spans="1:9" s="66" customFormat="1" ht="19.5" hidden="1" thickBot="1">
      <c r="A17" s="61"/>
      <c r="B17" s="61"/>
      <c r="C17" s="62"/>
      <c r="D17" s="47"/>
      <c r="E17" s="47"/>
      <c r="F17" s="63"/>
      <c r="G17" s="184"/>
      <c r="H17" s="64"/>
      <c r="I17" s="65"/>
    </row>
    <row r="18" spans="1:9" s="66" customFormat="1" ht="19.5" thickBot="1">
      <c r="A18" s="67"/>
      <c r="B18" s="68"/>
      <c r="C18" s="69" t="s">
        <v>18</v>
      </c>
      <c r="D18" s="70"/>
      <c r="E18" s="71"/>
      <c r="F18" s="72"/>
      <c r="G18" s="185"/>
      <c r="H18" s="73"/>
      <c r="I18" s="65"/>
    </row>
    <row r="19" spans="1:9" ht="35.25" customHeight="1" thickBot="1">
      <c r="A19" s="74" t="s">
        <v>19</v>
      </c>
      <c r="B19" s="75"/>
      <c r="C19" s="76" t="s">
        <v>20</v>
      </c>
      <c r="D19" s="77"/>
      <c r="E19" s="78"/>
      <c r="F19" s="79">
        <f>SUM(F20:F28)</f>
        <v>4052.59842</v>
      </c>
      <c r="G19" s="186">
        <f>SUM(G20:G28)</f>
        <v>2556.7558599999998</v>
      </c>
      <c r="H19" s="80">
        <f aca="true" t="shared" si="0" ref="H19:H25">SUM(G19/F19)</f>
        <v>0.6308929716258439</v>
      </c>
      <c r="I19" s="81"/>
    </row>
    <row r="20" spans="1:9" ht="37.5">
      <c r="A20" s="82" t="s">
        <v>21</v>
      </c>
      <c r="B20" s="83"/>
      <c r="C20" s="84" t="s">
        <v>22</v>
      </c>
      <c r="D20" s="85"/>
      <c r="E20" s="171">
        <v>2240</v>
      </c>
      <c r="F20" s="172">
        <f>23+27</f>
        <v>50</v>
      </c>
      <c r="G20" s="187">
        <f>4.81265+0.96253+5.30856+5.55096+5.95092+5.82972+7.00536+6.8478+6.79326</f>
        <v>49.06175999999999</v>
      </c>
      <c r="H20" s="86">
        <f t="shared" si="0"/>
        <v>0.9812351999999999</v>
      </c>
      <c r="I20" s="32"/>
    </row>
    <row r="21" spans="1:9" ht="59.25" customHeight="1">
      <c r="A21" s="87" t="s">
        <v>23</v>
      </c>
      <c r="B21" s="88"/>
      <c r="C21" s="89" t="s">
        <v>24</v>
      </c>
      <c r="D21" s="24"/>
      <c r="E21" s="173">
        <v>2240</v>
      </c>
      <c r="F21" s="174">
        <f>50+40+400</f>
        <v>490</v>
      </c>
      <c r="G21" s="188">
        <f>28.0041+248.883+107.27+12.097</f>
        <v>396.2541</v>
      </c>
      <c r="H21" s="92">
        <f t="shared" si="0"/>
        <v>0.8086818367346938</v>
      </c>
      <c r="I21" s="32"/>
    </row>
    <row r="22" spans="1:9" ht="75">
      <c r="A22" s="87" t="s">
        <v>25</v>
      </c>
      <c r="B22" s="93"/>
      <c r="C22" s="94" t="s">
        <v>26</v>
      </c>
      <c r="D22" s="95" t="s">
        <v>27</v>
      </c>
      <c r="E22" s="96">
        <v>2240</v>
      </c>
      <c r="F22" s="97">
        <v>1458.57842</v>
      </c>
      <c r="G22" s="188">
        <f>152.33+47.06+196.26+96.15+177.15+98.64+69.25+5.4+9.1+54+113+188.95+249</f>
        <v>1456.29</v>
      </c>
      <c r="H22" s="92">
        <f t="shared" si="0"/>
        <v>0.998431061389212</v>
      </c>
      <c r="I22" s="32"/>
    </row>
    <row r="23" spans="1:9" ht="18.75">
      <c r="A23" s="87" t="s">
        <v>28</v>
      </c>
      <c r="B23" s="93" t="s">
        <v>29</v>
      </c>
      <c r="C23" s="98" t="s">
        <v>30</v>
      </c>
      <c r="D23" s="24"/>
      <c r="E23" s="99">
        <v>2240</v>
      </c>
      <c r="F23" s="90">
        <v>183.95</v>
      </c>
      <c r="G23" s="188">
        <f>42.6+49.1384+34.438+57.7736</f>
        <v>183.95</v>
      </c>
      <c r="H23" s="92">
        <f t="shared" si="0"/>
        <v>1</v>
      </c>
      <c r="I23" s="32"/>
    </row>
    <row r="24" spans="1:9" ht="18.75">
      <c r="A24" s="87" t="s">
        <v>31</v>
      </c>
      <c r="B24" s="93" t="s">
        <v>32</v>
      </c>
      <c r="C24" s="98" t="s">
        <v>33</v>
      </c>
      <c r="D24" s="24"/>
      <c r="E24" s="99">
        <v>2240</v>
      </c>
      <c r="F24" s="100">
        <v>299.7</v>
      </c>
      <c r="G24" s="188">
        <f>99.9+103.896+95.904</f>
        <v>299.7</v>
      </c>
      <c r="H24" s="92">
        <f t="shared" si="0"/>
        <v>1</v>
      </c>
      <c r="I24" s="32"/>
    </row>
    <row r="25" spans="1:9" ht="37.5">
      <c r="A25" s="87" t="s">
        <v>34</v>
      </c>
      <c r="B25" s="93"/>
      <c r="C25" s="101" t="s">
        <v>35</v>
      </c>
      <c r="D25" s="24" t="s">
        <v>36</v>
      </c>
      <c r="E25" s="99">
        <v>2240</v>
      </c>
      <c r="F25" s="100">
        <v>171.5</v>
      </c>
      <c r="G25" s="188">
        <f>49.75+49.65+72.1</f>
        <v>171.5</v>
      </c>
      <c r="H25" s="92">
        <f t="shared" si="0"/>
        <v>1</v>
      </c>
      <c r="I25" s="32"/>
    </row>
    <row r="26" spans="1:9" ht="75">
      <c r="A26" s="87" t="s">
        <v>37</v>
      </c>
      <c r="B26" s="93" t="s">
        <v>38</v>
      </c>
      <c r="C26" s="102" t="s">
        <v>39</v>
      </c>
      <c r="D26" s="103"/>
      <c r="E26" s="104">
        <v>3122</v>
      </c>
      <c r="F26" s="97">
        <v>855</v>
      </c>
      <c r="G26" s="189"/>
      <c r="H26" s="105"/>
      <c r="I26" s="32"/>
    </row>
    <row r="27" spans="1:9" ht="37.5">
      <c r="A27" s="87" t="s">
        <v>40</v>
      </c>
      <c r="B27" s="93"/>
      <c r="C27" s="102" t="s">
        <v>41</v>
      </c>
      <c r="D27" s="103"/>
      <c r="E27" s="104">
        <v>2240</v>
      </c>
      <c r="F27" s="97">
        <v>95</v>
      </c>
      <c r="G27" s="189"/>
      <c r="H27" s="105"/>
      <c r="I27" s="32"/>
    </row>
    <row r="28" spans="1:9" ht="19.5" thickBot="1">
      <c r="A28" s="106" t="s">
        <v>42</v>
      </c>
      <c r="B28" s="93" t="s">
        <v>43</v>
      </c>
      <c r="C28" s="107" t="s">
        <v>44</v>
      </c>
      <c r="D28" s="24"/>
      <c r="E28" s="99">
        <v>3142</v>
      </c>
      <c r="F28" s="97">
        <v>448.87</v>
      </c>
      <c r="G28" s="188"/>
      <c r="H28" s="105"/>
      <c r="I28" s="32"/>
    </row>
    <row r="29" spans="1:9" ht="38.25" hidden="1" thickBot="1">
      <c r="A29" s="108" t="s">
        <v>37</v>
      </c>
      <c r="B29" s="22"/>
      <c r="C29" s="109" t="s">
        <v>45</v>
      </c>
      <c r="D29" s="24"/>
      <c r="E29" s="91"/>
      <c r="F29" s="100"/>
      <c r="G29" s="188"/>
      <c r="H29" s="31" t="e">
        <f aca="true" t="shared" si="1" ref="H29:H38">SUM(G29/F29)</f>
        <v>#DIV/0!</v>
      </c>
      <c r="I29" s="32"/>
    </row>
    <row r="30" spans="1:9" ht="38.25" hidden="1" thickBot="1">
      <c r="A30" s="108" t="s">
        <v>40</v>
      </c>
      <c r="B30" s="22"/>
      <c r="C30" s="109" t="s">
        <v>41</v>
      </c>
      <c r="D30" s="24" t="s">
        <v>46</v>
      </c>
      <c r="E30" s="91"/>
      <c r="F30" s="100"/>
      <c r="G30" s="190"/>
      <c r="H30" s="31" t="e">
        <f t="shared" si="1"/>
        <v>#DIV/0!</v>
      </c>
      <c r="I30" s="32"/>
    </row>
    <row r="31" spans="1:9" ht="57" hidden="1" thickBot="1">
      <c r="A31" s="108" t="s">
        <v>42</v>
      </c>
      <c r="B31" s="22"/>
      <c r="C31" s="109" t="s">
        <v>47</v>
      </c>
      <c r="D31" s="24" t="s">
        <v>48</v>
      </c>
      <c r="E31" s="91"/>
      <c r="F31" s="100"/>
      <c r="G31" s="188"/>
      <c r="H31" s="31" t="e">
        <f t="shared" si="1"/>
        <v>#DIV/0!</v>
      </c>
      <c r="I31" s="32"/>
    </row>
    <row r="32" spans="1:9" ht="38.25" hidden="1" thickBot="1">
      <c r="A32" s="108" t="s">
        <v>49</v>
      </c>
      <c r="B32" s="22"/>
      <c r="C32" s="109" t="s">
        <v>50</v>
      </c>
      <c r="D32" s="24" t="s">
        <v>51</v>
      </c>
      <c r="E32" s="91"/>
      <c r="F32" s="100"/>
      <c r="G32" s="188"/>
      <c r="H32" s="31" t="e">
        <f t="shared" si="1"/>
        <v>#DIV/0!</v>
      </c>
      <c r="I32" s="32"/>
    </row>
    <row r="33" spans="1:9" ht="35.25" customHeight="1" hidden="1">
      <c r="A33" s="108" t="s">
        <v>52</v>
      </c>
      <c r="B33" s="22"/>
      <c r="C33" s="109" t="s">
        <v>53</v>
      </c>
      <c r="D33" s="246" t="s">
        <v>54</v>
      </c>
      <c r="E33" s="111"/>
      <c r="F33" s="100"/>
      <c r="G33" s="188"/>
      <c r="H33" s="31" t="e">
        <f t="shared" si="1"/>
        <v>#DIV/0!</v>
      </c>
      <c r="I33" s="32"/>
    </row>
    <row r="34" spans="1:9" ht="38.25" hidden="1" thickBot="1">
      <c r="A34" s="108" t="s">
        <v>55</v>
      </c>
      <c r="B34" s="22"/>
      <c r="C34" s="109" t="s">
        <v>56</v>
      </c>
      <c r="D34" s="247"/>
      <c r="E34" s="113"/>
      <c r="F34" s="100"/>
      <c r="G34" s="188"/>
      <c r="H34" s="31" t="e">
        <f t="shared" si="1"/>
        <v>#DIV/0!</v>
      </c>
      <c r="I34" s="32"/>
    </row>
    <row r="35" spans="1:9" ht="38.25" hidden="1" thickBot="1">
      <c r="A35" s="108" t="s">
        <v>57</v>
      </c>
      <c r="B35" s="22"/>
      <c r="C35" s="109" t="s">
        <v>58</v>
      </c>
      <c r="D35" s="247"/>
      <c r="E35" s="113"/>
      <c r="F35" s="100"/>
      <c r="G35" s="188"/>
      <c r="H35" s="31" t="e">
        <f t="shared" si="1"/>
        <v>#DIV/0!</v>
      </c>
      <c r="I35" s="32"/>
    </row>
    <row r="36" spans="1:9" ht="19.5" hidden="1" thickBot="1">
      <c r="A36" s="114" t="s">
        <v>59</v>
      </c>
      <c r="B36" s="34"/>
      <c r="C36" s="115" t="s">
        <v>60</v>
      </c>
      <c r="D36" s="247"/>
      <c r="E36" s="113"/>
      <c r="F36" s="116"/>
      <c r="G36" s="191"/>
      <c r="H36" s="117" t="e">
        <f t="shared" si="1"/>
        <v>#DIV/0!</v>
      </c>
      <c r="I36" s="32"/>
    </row>
    <row r="37" spans="1:9" ht="19.5" thickBot="1">
      <c r="A37" s="118" t="s">
        <v>61</v>
      </c>
      <c r="B37" s="75"/>
      <c r="C37" s="76" t="s">
        <v>62</v>
      </c>
      <c r="D37" s="77"/>
      <c r="E37" s="78"/>
      <c r="F37" s="79">
        <f>SUM(F38:F44)</f>
        <v>3976.8</v>
      </c>
      <c r="G37" s="186">
        <f>SUM(G38:G44)</f>
        <v>609.31944</v>
      </c>
      <c r="H37" s="80">
        <f t="shared" si="1"/>
        <v>0.15321852745926373</v>
      </c>
      <c r="I37" s="81"/>
    </row>
    <row r="38" spans="1:9" ht="37.5">
      <c r="A38" s="82" t="s">
        <v>63</v>
      </c>
      <c r="B38" s="119" t="s">
        <v>64</v>
      </c>
      <c r="C38" s="120" t="s">
        <v>65</v>
      </c>
      <c r="D38" s="85"/>
      <c r="E38" s="121">
        <v>2210</v>
      </c>
      <c r="F38" s="122">
        <v>1664</v>
      </c>
      <c r="G38" s="187">
        <v>424.32</v>
      </c>
      <c r="H38" s="92">
        <f t="shared" si="1"/>
        <v>0.255</v>
      </c>
      <c r="I38" s="32"/>
    </row>
    <row r="39" spans="1:9" ht="18.75">
      <c r="A39" s="87" t="s">
        <v>66</v>
      </c>
      <c r="B39" s="93" t="s">
        <v>67</v>
      </c>
      <c r="C39" s="123" t="s">
        <v>68</v>
      </c>
      <c r="D39" s="24"/>
      <c r="E39" s="99">
        <v>3142</v>
      </c>
      <c r="F39" s="124">
        <v>1517.8</v>
      </c>
      <c r="G39" s="188"/>
      <c r="H39" s="92"/>
      <c r="I39" s="32"/>
    </row>
    <row r="40" spans="1:9" ht="18.75">
      <c r="A40" s="87" t="s">
        <v>69</v>
      </c>
      <c r="B40" s="93" t="s">
        <v>70</v>
      </c>
      <c r="C40" s="98" t="s">
        <v>71</v>
      </c>
      <c r="D40" s="24"/>
      <c r="E40" s="99">
        <v>2240</v>
      </c>
      <c r="F40" s="90">
        <v>90</v>
      </c>
      <c r="G40" s="188">
        <f>12.49992+22.22986+0.27+22.49986+22.49986+9.99994</f>
        <v>89.99943999999999</v>
      </c>
      <c r="H40" s="92">
        <f>SUM(G40/F40)</f>
        <v>0.9999937777777776</v>
      </c>
      <c r="I40" s="32"/>
    </row>
    <row r="41" spans="1:9" ht="36.75" customHeight="1">
      <c r="A41" s="87" t="s">
        <v>72</v>
      </c>
      <c r="B41" s="93" t="s">
        <v>73</v>
      </c>
      <c r="C41" s="123" t="s">
        <v>74</v>
      </c>
      <c r="D41" s="24"/>
      <c r="E41" s="99">
        <v>3110</v>
      </c>
      <c r="F41" s="90">
        <v>100</v>
      </c>
      <c r="G41" s="192"/>
      <c r="H41" s="92"/>
      <c r="I41" s="32"/>
    </row>
    <row r="42" spans="1:9" ht="18.75">
      <c r="A42" s="125" t="s">
        <v>75</v>
      </c>
      <c r="B42" s="93"/>
      <c r="C42" s="123" t="s">
        <v>76</v>
      </c>
      <c r="D42" s="24"/>
      <c r="E42" s="99">
        <v>2240</v>
      </c>
      <c r="F42" s="90">
        <f>200-105</f>
        <v>95</v>
      </c>
      <c r="G42" s="188">
        <f>43.122+51.878</f>
        <v>95</v>
      </c>
      <c r="H42" s="92">
        <f>SUM(G42/F42)</f>
        <v>1</v>
      </c>
      <c r="I42" s="32"/>
    </row>
    <row r="43" spans="1:9" ht="37.5">
      <c r="A43" s="126" t="s">
        <v>77</v>
      </c>
      <c r="B43" s="127"/>
      <c r="C43" s="128" t="s">
        <v>78</v>
      </c>
      <c r="D43" s="110"/>
      <c r="E43" s="129">
        <v>3110</v>
      </c>
      <c r="F43" s="176">
        <v>510</v>
      </c>
      <c r="G43" s="191"/>
      <c r="H43" s="92"/>
      <c r="I43" s="32"/>
    </row>
    <row r="44" spans="1:9" ht="37.5" customHeight="1" thickBot="1">
      <c r="A44" s="126"/>
      <c r="B44" s="127"/>
      <c r="C44" s="130"/>
      <c r="D44" s="131"/>
      <c r="E44" s="132"/>
      <c r="F44" s="133"/>
      <c r="G44" s="191"/>
      <c r="H44" s="134"/>
      <c r="I44" s="32"/>
    </row>
    <row r="45" spans="1:9" ht="36.75" customHeight="1" thickBot="1">
      <c r="A45" s="118" t="s">
        <v>79</v>
      </c>
      <c r="B45" s="75"/>
      <c r="C45" s="135" t="s">
        <v>80</v>
      </c>
      <c r="D45" s="77"/>
      <c r="E45" s="78"/>
      <c r="F45" s="79">
        <f>SUM(F46)</f>
        <v>10</v>
      </c>
      <c r="G45" s="186">
        <f>SUM(G46)</f>
        <v>0</v>
      </c>
      <c r="H45" s="80">
        <f>SUM(G45/F45)</f>
        <v>0</v>
      </c>
      <c r="I45" s="81"/>
    </row>
    <row r="46" spans="1:9" ht="38.25" thickBot="1">
      <c r="A46" s="136" t="s">
        <v>81</v>
      </c>
      <c r="B46" s="137"/>
      <c r="C46" s="138" t="s">
        <v>82</v>
      </c>
      <c r="D46" s="112"/>
      <c r="E46" s="139">
        <v>2240</v>
      </c>
      <c r="F46" s="175">
        <v>10</v>
      </c>
      <c r="G46" s="193"/>
      <c r="H46" s="140"/>
      <c r="I46" s="32"/>
    </row>
    <row r="47" spans="1:9" ht="19.5" thickBot="1">
      <c r="A47" s="118" t="s">
        <v>83</v>
      </c>
      <c r="B47" s="75"/>
      <c r="C47" s="76" t="s">
        <v>84</v>
      </c>
      <c r="D47" s="78"/>
      <c r="E47" s="141"/>
      <c r="F47" s="142">
        <f>SUM(F48:F53)</f>
        <v>721.777</v>
      </c>
      <c r="G47" s="194">
        <f>SUM(G48:G53)</f>
        <v>335.935</v>
      </c>
      <c r="H47" s="80">
        <f>SUM(G47/F47)</f>
        <v>0.46542768749904745</v>
      </c>
      <c r="I47" s="81"/>
    </row>
    <row r="48" spans="1:9" ht="37.5">
      <c r="A48" s="143" t="s">
        <v>85</v>
      </c>
      <c r="B48" s="119" t="s">
        <v>86</v>
      </c>
      <c r="C48" s="144" t="s">
        <v>87</v>
      </c>
      <c r="D48" s="85"/>
      <c r="E48" s="145">
        <v>3210</v>
      </c>
      <c r="F48" s="146">
        <v>440</v>
      </c>
      <c r="G48" s="187">
        <v>129.6</v>
      </c>
      <c r="H48" s="105">
        <f>SUM(G48/F48)</f>
        <v>0.29454545454545455</v>
      </c>
      <c r="I48" s="32"/>
    </row>
    <row r="49" spans="1:9" ht="40.5" customHeight="1">
      <c r="A49" s="125" t="s">
        <v>88</v>
      </c>
      <c r="B49" s="147" t="s">
        <v>89</v>
      </c>
      <c r="C49" s="123" t="s">
        <v>90</v>
      </c>
      <c r="D49" s="22"/>
      <c r="E49" s="145">
        <v>3210</v>
      </c>
      <c r="F49" s="124">
        <v>34.135</v>
      </c>
      <c r="G49" s="188">
        <v>34.135</v>
      </c>
      <c r="H49" s="105">
        <f>SUM(G49/F49)</f>
        <v>1</v>
      </c>
      <c r="I49" s="32"/>
    </row>
    <row r="50" spans="1:9" ht="40.5" customHeight="1">
      <c r="A50" s="126"/>
      <c r="B50" s="148"/>
      <c r="C50" s="128" t="s">
        <v>91</v>
      </c>
      <c r="D50" s="34"/>
      <c r="E50" s="149">
        <v>3210</v>
      </c>
      <c r="F50" s="150">
        <v>92.2</v>
      </c>
      <c r="G50" s="191">
        <v>92.2</v>
      </c>
      <c r="H50" s="105">
        <f>SUM(G50/F50)</f>
        <v>1</v>
      </c>
      <c r="I50" s="32"/>
    </row>
    <row r="51" spans="1:9" ht="21.75" customHeight="1">
      <c r="A51" s="126" t="s">
        <v>92</v>
      </c>
      <c r="B51" s="148"/>
      <c r="C51" s="128" t="s">
        <v>93</v>
      </c>
      <c r="D51" s="34"/>
      <c r="E51" s="132">
        <v>2210</v>
      </c>
      <c r="F51" s="150">
        <v>80</v>
      </c>
      <c r="G51" s="191">
        <f>32+32+16</f>
        <v>80</v>
      </c>
      <c r="H51" s="105">
        <f>SUM(G51/F51)</f>
        <v>1</v>
      </c>
      <c r="I51" s="32"/>
    </row>
    <row r="52" spans="1:9" ht="19.5" customHeight="1">
      <c r="A52" s="126" t="s">
        <v>94</v>
      </c>
      <c r="B52" s="148"/>
      <c r="C52" s="128" t="s">
        <v>95</v>
      </c>
      <c r="D52" s="34"/>
      <c r="E52" s="132">
        <v>2210</v>
      </c>
      <c r="F52" s="150">
        <v>25.442</v>
      </c>
      <c r="G52" s="191"/>
      <c r="H52" s="105"/>
      <c r="I52" s="32"/>
    </row>
    <row r="53" spans="1:9" ht="38.25" thickBot="1">
      <c r="A53" s="151" t="s">
        <v>96</v>
      </c>
      <c r="B53" s="127" t="s">
        <v>97</v>
      </c>
      <c r="C53" s="152" t="s">
        <v>98</v>
      </c>
      <c r="D53" s="153"/>
      <c r="E53" s="154">
        <v>2240</v>
      </c>
      <c r="F53" s="150">
        <v>50</v>
      </c>
      <c r="G53" s="191"/>
      <c r="H53" s="155"/>
      <c r="I53" s="32"/>
    </row>
    <row r="54" spans="1:9" ht="19.5" thickBot="1">
      <c r="A54" s="156"/>
      <c r="B54" s="157"/>
      <c r="C54" s="158" t="s">
        <v>99</v>
      </c>
      <c r="D54" s="159"/>
      <c r="E54" s="160"/>
      <c r="F54" s="161">
        <f>SUM(F19+F37+F45+F47)</f>
        <v>8761.17542</v>
      </c>
      <c r="G54" s="195">
        <f>SUM(G45+G47+G37+G19)</f>
        <v>3502.0103</v>
      </c>
      <c r="H54" s="162">
        <f>SUM(G54/F54)</f>
        <v>0.3997192308243955</v>
      </c>
      <c r="I54" s="32"/>
    </row>
    <row r="55" spans="1:9" ht="18.75">
      <c r="A55" s="163"/>
      <c r="B55" s="164"/>
      <c r="C55" s="165"/>
      <c r="D55" s="166"/>
      <c r="E55" s="166"/>
      <c r="F55" s="167"/>
      <c r="G55" s="164"/>
      <c r="H55" s="62"/>
      <c r="I55" s="32"/>
    </row>
    <row r="56" spans="1:9" ht="18.75">
      <c r="A56" s="168" t="s">
        <v>100</v>
      </c>
      <c r="B56" s="168"/>
      <c r="C56" s="168"/>
      <c r="D56" s="62"/>
      <c r="E56" s="62"/>
      <c r="F56" s="169"/>
      <c r="G56" s="62"/>
      <c r="H56" s="62"/>
      <c r="I56" s="32"/>
    </row>
    <row r="57" spans="1:9" ht="18.75">
      <c r="A57" s="168" t="s">
        <v>101</v>
      </c>
      <c r="B57" s="168"/>
      <c r="C57" s="168"/>
      <c r="D57" s="164"/>
      <c r="E57" s="164"/>
      <c r="F57" s="170"/>
      <c r="G57" s="164"/>
      <c r="H57" s="62"/>
      <c r="I57" s="32"/>
    </row>
    <row r="58" ht="12.75">
      <c r="I58" s="32"/>
    </row>
  </sheetData>
  <mergeCells count="3">
    <mergeCell ref="A4:H4"/>
    <mergeCell ref="D33:D36"/>
    <mergeCell ref="A5:H5"/>
  </mergeCells>
  <printOptions/>
  <pageMargins left="0.35" right="0.29" top="0.36" bottom="0.47" header="0.34" footer="0.5"/>
  <pageSetup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13">
      <selection activeCell="K27" sqref="K27"/>
    </sheetView>
  </sheetViews>
  <sheetFormatPr defaultColWidth="9.140625" defaultRowHeight="12.75"/>
  <cols>
    <col min="1" max="1" width="7.140625" style="1" customWidth="1"/>
    <col min="2" max="2" width="14.8515625" style="1" customWidth="1"/>
    <col min="3" max="3" width="91.28125" style="1" customWidth="1"/>
    <col min="4" max="4" width="21.8515625" style="1" hidden="1" customWidth="1"/>
    <col min="5" max="5" width="12.28125" style="1" customWidth="1"/>
    <col min="6" max="6" width="21.00390625" style="88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245" t="s">
        <v>0</v>
      </c>
      <c r="B4" s="245"/>
      <c r="C4" s="245"/>
      <c r="D4" s="245"/>
      <c r="E4" s="245"/>
      <c r="F4" s="245"/>
      <c r="G4" s="245"/>
      <c r="H4" s="245"/>
    </row>
    <row r="5" spans="1:8" ht="40.5" customHeight="1">
      <c r="A5" s="248" t="s">
        <v>103</v>
      </c>
      <c r="B5" s="248"/>
      <c r="C5" s="248"/>
      <c r="D5" s="248"/>
      <c r="E5" s="248"/>
      <c r="F5" s="248"/>
      <c r="G5" s="248"/>
      <c r="H5" s="248"/>
    </row>
    <row r="6" spans="3:8" ht="19.5" thickBot="1">
      <c r="C6" s="6"/>
      <c r="F6" s="3"/>
      <c r="G6" s="7"/>
      <c r="H6" s="196" t="s">
        <v>2</v>
      </c>
    </row>
    <row r="7" spans="1:9" ht="136.5" customHeight="1">
      <c r="A7" s="8" t="s">
        <v>3</v>
      </c>
      <c r="B7" s="9" t="s">
        <v>4</v>
      </c>
      <c r="C7" s="10" t="s">
        <v>5</v>
      </c>
      <c r="D7" s="11" t="s">
        <v>6</v>
      </c>
      <c r="E7" s="11" t="s">
        <v>7</v>
      </c>
      <c r="F7" s="9" t="s">
        <v>8</v>
      </c>
      <c r="G7" s="12" t="s">
        <v>104</v>
      </c>
      <c r="H7" s="197" t="s">
        <v>9</v>
      </c>
      <c r="I7" s="14"/>
    </row>
    <row r="8" spans="1:8" ht="54" customHeight="1">
      <c r="A8" s="15"/>
      <c r="B8" s="16"/>
      <c r="C8" s="17" t="s">
        <v>10</v>
      </c>
      <c r="D8" s="16"/>
      <c r="E8" s="16"/>
      <c r="F8" s="18"/>
      <c r="G8" s="19"/>
      <c r="H8" s="20"/>
    </row>
    <row r="9" spans="1:8" ht="37.5">
      <c r="A9" s="21"/>
      <c r="B9" s="22"/>
      <c r="C9" s="23" t="s">
        <v>11</v>
      </c>
      <c r="D9" s="24"/>
      <c r="E9" s="24"/>
      <c r="F9" s="198">
        <v>50700</v>
      </c>
      <c r="G9" s="199">
        <v>8924.63</v>
      </c>
      <c r="H9" s="26">
        <f>SUM(G9/F9)</f>
        <v>0.1760282051282051</v>
      </c>
    </row>
    <row r="10" spans="1:9" ht="18.75" customHeight="1">
      <c r="A10" s="21"/>
      <c r="B10" s="22"/>
      <c r="C10" s="27" t="s">
        <v>12</v>
      </c>
      <c r="D10" s="24"/>
      <c r="E10" s="24"/>
      <c r="F10" s="198">
        <v>8700000</v>
      </c>
      <c r="G10" s="200">
        <v>2603630.25</v>
      </c>
      <c r="H10" s="26">
        <f>SUM(G10/F10)</f>
        <v>0.2992678448275862</v>
      </c>
      <c r="I10" s="7"/>
    </row>
    <row r="11" spans="1:8" s="32" customFormat="1" ht="18.75">
      <c r="A11" s="15"/>
      <c r="B11" s="16"/>
      <c r="C11" s="28" t="s">
        <v>13</v>
      </c>
      <c r="D11" s="29"/>
      <c r="E11" s="29"/>
      <c r="F11" s="30">
        <f>SUM(F9:F10)</f>
        <v>8750700</v>
      </c>
      <c r="G11" s="201">
        <f>SUM(G9:G10)</f>
        <v>2612554.88</v>
      </c>
      <c r="H11" s="31">
        <f>SUM(G11/F11)</f>
        <v>0.29855381626612726</v>
      </c>
    </row>
    <row r="12" spans="1:9" ht="19.5" thickBot="1">
      <c r="A12" s="33"/>
      <c r="B12" s="34"/>
      <c r="C12" s="35" t="s">
        <v>105</v>
      </c>
      <c r="D12" s="36"/>
      <c r="E12" s="36"/>
      <c r="F12" s="202">
        <v>5817500</v>
      </c>
      <c r="G12" s="203"/>
      <c r="H12" s="38"/>
      <c r="I12" s="32"/>
    </row>
    <row r="13" spans="1:8" ht="19.5" thickBot="1">
      <c r="A13" s="39"/>
      <c r="B13" s="40"/>
      <c r="C13" s="41" t="s">
        <v>15</v>
      </c>
      <c r="D13" s="42"/>
      <c r="E13" s="204"/>
      <c r="F13" s="205">
        <f>F11+F12</f>
        <v>14568200</v>
      </c>
      <c r="G13" s="206">
        <f>SUM(G11)</f>
        <v>2612554.88</v>
      </c>
      <c r="H13" s="31">
        <f>SUM(G13/F13)</f>
        <v>0.17933271646462842</v>
      </c>
    </row>
    <row r="14" spans="1:8" ht="12.75" customHeight="1" hidden="1">
      <c r="A14" s="44"/>
      <c r="B14" s="45"/>
      <c r="C14" s="46"/>
      <c r="D14" s="47"/>
      <c r="E14" s="47"/>
      <c r="F14" s="48"/>
      <c r="G14" s="207"/>
      <c r="H14" s="49"/>
    </row>
    <row r="15" spans="1:8" ht="19.5" customHeight="1">
      <c r="A15" s="50"/>
      <c r="B15" s="51"/>
      <c r="C15" s="52" t="s">
        <v>16</v>
      </c>
      <c r="D15" s="53"/>
      <c r="E15" s="53"/>
      <c r="F15" s="54"/>
      <c r="G15" s="208"/>
      <c r="H15" s="55"/>
    </row>
    <row r="16" spans="1:8" s="32" customFormat="1" ht="19.5" customHeight="1" thickBot="1">
      <c r="A16" s="56"/>
      <c r="B16" s="57"/>
      <c r="C16" s="58" t="s">
        <v>17</v>
      </c>
      <c r="D16" s="57"/>
      <c r="E16" s="57"/>
      <c r="F16" s="59"/>
      <c r="G16" s="183"/>
      <c r="H16" s="60"/>
    </row>
    <row r="17" spans="1:9" s="66" customFormat="1" ht="19.5" hidden="1" thickBot="1">
      <c r="A17" s="61"/>
      <c r="B17" s="61"/>
      <c r="C17" s="62"/>
      <c r="D17" s="47"/>
      <c r="E17" s="47"/>
      <c r="F17" s="63"/>
      <c r="G17" s="209"/>
      <c r="H17" s="64"/>
      <c r="I17" s="65"/>
    </row>
    <row r="18" spans="1:9" s="66" customFormat="1" ht="19.5" thickBot="1">
      <c r="A18" s="67"/>
      <c r="B18" s="68"/>
      <c r="C18" s="69" t="s">
        <v>18</v>
      </c>
      <c r="D18" s="70"/>
      <c r="E18" s="71"/>
      <c r="F18" s="72"/>
      <c r="G18" s="210"/>
      <c r="H18" s="73"/>
      <c r="I18" s="65"/>
    </row>
    <row r="19" spans="1:9" ht="35.25" customHeight="1" thickBot="1">
      <c r="A19" s="74" t="s">
        <v>19</v>
      </c>
      <c r="B19" s="75"/>
      <c r="C19" s="76" t="s">
        <v>20</v>
      </c>
      <c r="D19" s="77"/>
      <c r="E19" s="78"/>
      <c r="F19" s="79">
        <f>SUM(F20:F34)</f>
        <v>9661875</v>
      </c>
      <c r="G19" s="79">
        <f>SUM(G20:G28)</f>
        <v>728222.1799999999</v>
      </c>
      <c r="H19" s="80">
        <f aca="true" t="shared" si="0" ref="H19:H41">SUM(G19/F19)</f>
        <v>0.07537068943657416</v>
      </c>
      <c r="I19" s="81"/>
    </row>
    <row r="20" spans="1:9" ht="37.5">
      <c r="A20" s="87" t="s">
        <v>21</v>
      </c>
      <c r="B20" s="211"/>
      <c r="C20" s="89" t="s">
        <v>22</v>
      </c>
      <c r="D20" s="85"/>
      <c r="E20" s="212">
        <v>2240</v>
      </c>
      <c r="F20" s="213">
        <f>50000</f>
        <v>50000</v>
      </c>
      <c r="G20" s="214">
        <f>4242+4260.18</f>
        <v>8502.18</v>
      </c>
      <c r="H20" s="86">
        <f t="shared" si="0"/>
        <v>0.17004360000000002</v>
      </c>
      <c r="I20" s="32"/>
    </row>
    <row r="21" spans="1:9" ht="59.25" customHeight="1">
      <c r="A21" s="87" t="s">
        <v>23</v>
      </c>
      <c r="B21" s="215"/>
      <c r="C21" s="89" t="s">
        <v>106</v>
      </c>
      <c r="D21" s="24"/>
      <c r="E21" s="216">
        <v>2240</v>
      </c>
      <c r="F21" s="213">
        <v>552375</v>
      </c>
      <c r="G21" s="91">
        <v>368250</v>
      </c>
      <c r="H21" s="92">
        <f t="shared" si="0"/>
        <v>0.6666666666666666</v>
      </c>
      <c r="I21" s="32"/>
    </row>
    <row r="22" spans="1:9" ht="75">
      <c r="A22" s="87" t="s">
        <v>25</v>
      </c>
      <c r="B22" s="217"/>
      <c r="C22" s="94" t="s">
        <v>107</v>
      </c>
      <c r="D22" s="95" t="s">
        <v>27</v>
      </c>
      <c r="E22" s="96">
        <v>2240</v>
      </c>
      <c r="F22" s="213">
        <v>2510000</v>
      </c>
      <c r="G22" s="91">
        <f>135300+93170+29700+65030</f>
        <v>323200</v>
      </c>
      <c r="H22" s="92">
        <f t="shared" si="0"/>
        <v>0.12876494023904383</v>
      </c>
      <c r="I22" s="32"/>
    </row>
    <row r="23" spans="1:9" ht="37.5">
      <c r="A23" s="87" t="s">
        <v>28</v>
      </c>
      <c r="B23" s="217"/>
      <c r="C23" s="102" t="s">
        <v>108</v>
      </c>
      <c r="D23" s="24"/>
      <c r="E23" s="99">
        <v>2240</v>
      </c>
      <c r="F23" s="213">
        <v>400000</v>
      </c>
      <c r="G23" s="91">
        <v>28270</v>
      </c>
      <c r="H23" s="92">
        <f t="shared" si="0"/>
        <v>0.070675</v>
      </c>
      <c r="I23" s="32"/>
    </row>
    <row r="24" spans="1:9" ht="18.75">
      <c r="A24" s="87" t="s">
        <v>31</v>
      </c>
      <c r="B24" s="217"/>
      <c r="C24" s="102" t="s">
        <v>33</v>
      </c>
      <c r="D24" s="24"/>
      <c r="E24" s="99">
        <v>2240</v>
      </c>
      <c r="F24" s="218">
        <v>282000</v>
      </c>
      <c r="G24" s="91"/>
      <c r="H24" s="92">
        <f t="shared" si="0"/>
        <v>0</v>
      </c>
      <c r="I24" s="32"/>
    </row>
    <row r="25" spans="1:9" ht="37.5">
      <c r="A25" s="87" t="s">
        <v>34</v>
      </c>
      <c r="B25" s="217"/>
      <c r="C25" s="101" t="s">
        <v>35</v>
      </c>
      <c r="D25" s="24" t="s">
        <v>36</v>
      </c>
      <c r="E25" s="99">
        <v>2240</v>
      </c>
      <c r="F25" s="218">
        <v>300000</v>
      </c>
      <c r="G25" s="91"/>
      <c r="H25" s="92">
        <f t="shared" si="0"/>
        <v>0</v>
      </c>
      <c r="I25" s="32"/>
    </row>
    <row r="26" spans="1:9" ht="56.25">
      <c r="A26" s="87" t="s">
        <v>37</v>
      </c>
      <c r="B26" s="217"/>
      <c r="C26" s="219" t="s">
        <v>109</v>
      </c>
      <c r="D26" s="103"/>
      <c r="E26" s="104">
        <v>3122</v>
      </c>
      <c r="F26" s="220">
        <v>90000</v>
      </c>
      <c r="G26" s="221"/>
      <c r="H26" s="92">
        <f t="shared" si="0"/>
        <v>0</v>
      </c>
      <c r="I26" s="32"/>
    </row>
    <row r="27" spans="1:9" ht="75">
      <c r="A27" s="87" t="s">
        <v>40</v>
      </c>
      <c r="B27" s="217"/>
      <c r="C27" s="219" t="s">
        <v>110</v>
      </c>
      <c r="D27" s="103"/>
      <c r="E27" s="104">
        <v>3122</v>
      </c>
      <c r="F27" s="220">
        <v>90000</v>
      </c>
      <c r="G27" s="221"/>
      <c r="H27" s="92">
        <f t="shared" si="0"/>
        <v>0</v>
      </c>
      <c r="I27" s="32"/>
    </row>
    <row r="28" spans="1:9" ht="56.25">
      <c r="A28" s="87" t="s">
        <v>42</v>
      </c>
      <c r="B28" s="217"/>
      <c r="C28" s="222" t="s">
        <v>111</v>
      </c>
      <c r="D28" s="24"/>
      <c r="E28" s="104">
        <v>3122</v>
      </c>
      <c r="F28" s="220">
        <v>120000</v>
      </c>
      <c r="G28" s="91"/>
      <c r="H28" s="92">
        <f t="shared" si="0"/>
        <v>0</v>
      </c>
      <c r="I28" s="32"/>
    </row>
    <row r="29" spans="1:9" ht="37.5">
      <c r="A29" s="87" t="s">
        <v>49</v>
      </c>
      <c r="B29" s="217"/>
      <c r="C29" s="98" t="s">
        <v>112</v>
      </c>
      <c r="D29" s="24"/>
      <c r="E29" s="104">
        <v>3132</v>
      </c>
      <c r="F29" s="223">
        <v>395000</v>
      </c>
      <c r="G29" s="91"/>
      <c r="H29" s="92">
        <f t="shared" si="0"/>
        <v>0</v>
      </c>
      <c r="I29" s="32"/>
    </row>
    <row r="30" spans="1:9" ht="75">
      <c r="A30" s="87" t="s">
        <v>52</v>
      </c>
      <c r="B30" s="217"/>
      <c r="C30" s="98" t="s">
        <v>113</v>
      </c>
      <c r="D30" s="24" t="s">
        <v>46</v>
      </c>
      <c r="E30" s="104">
        <v>3122</v>
      </c>
      <c r="F30" s="223">
        <v>950000</v>
      </c>
      <c r="G30" s="224"/>
      <c r="H30" s="92">
        <f t="shared" si="0"/>
        <v>0</v>
      </c>
      <c r="I30" s="32"/>
    </row>
    <row r="31" spans="1:9" ht="37.5">
      <c r="A31" s="87" t="s">
        <v>55</v>
      </c>
      <c r="B31" s="217"/>
      <c r="C31" s="98" t="s">
        <v>114</v>
      </c>
      <c r="D31" s="24" t="s">
        <v>48</v>
      </c>
      <c r="E31" s="104">
        <v>3122</v>
      </c>
      <c r="F31" s="223">
        <v>700000</v>
      </c>
      <c r="G31" s="91"/>
      <c r="H31" s="92">
        <f t="shared" si="0"/>
        <v>0</v>
      </c>
      <c r="I31" s="32"/>
    </row>
    <row r="32" spans="1:9" ht="37.5">
      <c r="A32" s="87" t="s">
        <v>57</v>
      </c>
      <c r="B32" s="217"/>
      <c r="C32" s="98" t="s">
        <v>115</v>
      </c>
      <c r="D32" s="24" t="s">
        <v>51</v>
      </c>
      <c r="E32" s="104">
        <v>3122</v>
      </c>
      <c r="F32" s="223">
        <v>1000000</v>
      </c>
      <c r="G32" s="91"/>
      <c r="H32" s="92">
        <f t="shared" si="0"/>
        <v>0</v>
      </c>
      <c r="I32" s="32"/>
    </row>
    <row r="33" spans="1:9" ht="35.25" customHeight="1">
      <c r="A33" s="87" t="s">
        <v>59</v>
      </c>
      <c r="B33" s="217"/>
      <c r="C33" s="98" t="s">
        <v>116</v>
      </c>
      <c r="D33" s="246" t="s">
        <v>54</v>
      </c>
      <c r="E33" s="104">
        <v>3122</v>
      </c>
      <c r="F33" s="223">
        <v>2000000</v>
      </c>
      <c r="G33" s="91"/>
      <c r="H33" s="92">
        <f t="shared" si="0"/>
        <v>0</v>
      </c>
      <c r="I33" s="32"/>
    </row>
    <row r="34" spans="1:9" ht="57" thickBot="1">
      <c r="A34" s="87" t="s">
        <v>117</v>
      </c>
      <c r="B34" s="217"/>
      <c r="C34" s="98" t="s">
        <v>118</v>
      </c>
      <c r="D34" s="247"/>
      <c r="E34" s="104">
        <v>2240</v>
      </c>
      <c r="F34" s="223">
        <v>222500</v>
      </c>
      <c r="G34" s="91"/>
      <c r="H34" s="92">
        <f t="shared" si="0"/>
        <v>0</v>
      </c>
      <c r="I34" s="32"/>
    </row>
    <row r="35" spans="1:9" ht="19.5" thickBot="1">
      <c r="A35" s="118" t="s">
        <v>61</v>
      </c>
      <c r="B35" s="225"/>
      <c r="C35" s="76" t="s">
        <v>62</v>
      </c>
      <c r="D35" s="77"/>
      <c r="E35" s="78"/>
      <c r="F35" s="79">
        <f>SUM(F36:F42)</f>
        <v>3243999.94</v>
      </c>
      <c r="G35" s="79">
        <f>SUM(G36:G43)</f>
        <v>434319.94</v>
      </c>
      <c r="H35" s="80">
        <f t="shared" si="0"/>
        <v>0.13388407769206062</v>
      </c>
      <c r="I35" s="81"/>
    </row>
    <row r="36" spans="1:9" ht="43.5" customHeight="1">
      <c r="A36" s="82" t="s">
        <v>63</v>
      </c>
      <c r="B36" s="226"/>
      <c r="C36" s="107" t="s">
        <v>119</v>
      </c>
      <c r="D36" s="85"/>
      <c r="E36" s="121">
        <v>2210</v>
      </c>
      <c r="F36" s="227">
        <v>1664000</v>
      </c>
      <c r="G36" s="214">
        <v>424320</v>
      </c>
      <c r="H36" s="92">
        <f t="shared" si="0"/>
        <v>0.255</v>
      </c>
      <c r="I36" s="32"/>
    </row>
    <row r="37" spans="1:9" ht="25.5" customHeight="1">
      <c r="A37" s="87" t="s">
        <v>66</v>
      </c>
      <c r="B37" s="217"/>
      <c r="C37" s="107" t="s">
        <v>120</v>
      </c>
      <c r="D37" s="24"/>
      <c r="E37" s="99">
        <v>2210</v>
      </c>
      <c r="F37" s="227">
        <v>200000</v>
      </c>
      <c r="G37" s="91"/>
      <c r="H37" s="92">
        <f t="shared" si="0"/>
        <v>0</v>
      </c>
      <c r="I37" s="32"/>
    </row>
    <row r="38" spans="1:9" ht="37.5">
      <c r="A38" s="87" t="s">
        <v>69</v>
      </c>
      <c r="B38" s="217"/>
      <c r="C38" s="102" t="s">
        <v>121</v>
      </c>
      <c r="D38" s="24"/>
      <c r="E38" s="99">
        <v>2240</v>
      </c>
      <c r="F38" s="213">
        <v>99999.94</v>
      </c>
      <c r="G38" s="91">
        <v>9999.94</v>
      </c>
      <c r="H38" s="92">
        <f t="shared" si="0"/>
        <v>0.09999945999967601</v>
      </c>
      <c r="I38" s="32"/>
    </row>
    <row r="39" spans="1:9" ht="35.25" customHeight="1">
      <c r="A39" s="87" t="s">
        <v>72</v>
      </c>
      <c r="B39" s="217"/>
      <c r="C39" s="107" t="s">
        <v>122</v>
      </c>
      <c r="D39" s="24"/>
      <c r="E39" s="99">
        <v>3110</v>
      </c>
      <c r="F39" s="213">
        <v>600000</v>
      </c>
      <c r="G39" s="228"/>
      <c r="H39" s="92">
        <f t="shared" si="0"/>
        <v>0</v>
      </c>
      <c r="I39" s="32"/>
    </row>
    <row r="40" spans="1:9" ht="23.25" customHeight="1">
      <c r="A40" s="125" t="s">
        <v>75</v>
      </c>
      <c r="B40" s="217"/>
      <c r="C40" s="107" t="s">
        <v>76</v>
      </c>
      <c r="D40" s="24"/>
      <c r="E40" s="99">
        <v>2240</v>
      </c>
      <c r="F40" s="213">
        <v>600000</v>
      </c>
      <c r="G40" s="91"/>
      <c r="H40" s="92">
        <f t="shared" si="0"/>
        <v>0</v>
      </c>
      <c r="I40" s="32"/>
    </row>
    <row r="41" spans="1:9" ht="37.5">
      <c r="A41" s="126" t="s">
        <v>77</v>
      </c>
      <c r="B41" s="229"/>
      <c r="C41" s="230" t="s">
        <v>123</v>
      </c>
      <c r="D41" s="110"/>
      <c r="E41" s="129">
        <v>2240</v>
      </c>
      <c r="F41" s="231">
        <v>80000</v>
      </c>
      <c r="G41" s="111"/>
      <c r="H41" s="92">
        <f t="shared" si="0"/>
        <v>0</v>
      </c>
      <c r="I41" s="32"/>
    </row>
    <row r="42" spans="1:9" ht="18.75">
      <c r="A42" s="126" t="s">
        <v>124</v>
      </c>
      <c r="B42" s="229"/>
      <c r="C42" s="102"/>
      <c r="D42" s="110"/>
      <c r="E42" s="129"/>
      <c r="F42" s="232"/>
      <c r="G42" s="111"/>
      <c r="H42" s="92"/>
      <c r="I42" s="32"/>
    </row>
    <row r="43" spans="1:9" ht="2.25" customHeight="1" thickBot="1">
      <c r="A43" s="126"/>
      <c r="B43" s="229"/>
      <c r="C43" s="230" t="s">
        <v>123</v>
      </c>
      <c r="D43" s="131"/>
      <c r="E43" s="132"/>
      <c r="F43" s="232">
        <v>80</v>
      </c>
      <c r="G43" s="111"/>
      <c r="H43" s="134"/>
      <c r="I43" s="32"/>
    </row>
    <row r="44" spans="1:9" ht="36.75" customHeight="1" thickBot="1">
      <c r="A44" s="233" t="s">
        <v>79</v>
      </c>
      <c r="B44" s="234"/>
      <c r="C44" s="135" t="s">
        <v>80</v>
      </c>
      <c r="D44" s="77"/>
      <c r="E44" s="78"/>
      <c r="F44" s="79">
        <f>SUM(F45:F46)</f>
        <v>90000</v>
      </c>
      <c r="G44" s="79">
        <f>SUM(G46)</f>
        <v>0</v>
      </c>
      <c r="H44" s="80">
        <f aca="true" t="shared" si="1" ref="H44:H54">SUM(G44/F44)</f>
        <v>0</v>
      </c>
      <c r="I44" s="81"/>
    </row>
    <row r="45" spans="1:9" ht="43.5" customHeight="1">
      <c r="A45" s="235" t="s">
        <v>81</v>
      </c>
      <c r="B45" s="236"/>
      <c r="C45" s="101" t="s">
        <v>82</v>
      </c>
      <c r="D45" s="237"/>
      <c r="E45" s="238">
        <v>2240</v>
      </c>
      <c r="F45" s="213">
        <v>40000</v>
      </c>
      <c r="G45" s="239"/>
      <c r="H45" s="92">
        <f t="shared" si="1"/>
        <v>0</v>
      </c>
      <c r="I45" s="81"/>
    </row>
    <row r="46" spans="1:9" ht="24.75" customHeight="1" thickBot="1">
      <c r="A46" s="235" t="s">
        <v>125</v>
      </c>
      <c r="B46" s="240"/>
      <c r="C46" s="230" t="s">
        <v>126</v>
      </c>
      <c r="D46" s="112"/>
      <c r="E46" s="139">
        <v>2210</v>
      </c>
      <c r="F46" s="241">
        <v>50000</v>
      </c>
      <c r="G46" s="113"/>
      <c r="H46" s="92">
        <f t="shared" si="1"/>
        <v>0</v>
      </c>
      <c r="I46" s="32"/>
    </row>
    <row r="47" spans="1:9" ht="19.5" thickBot="1">
      <c r="A47" s="118" t="s">
        <v>83</v>
      </c>
      <c r="B47" s="225"/>
      <c r="C47" s="76" t="s">
        <v>84</v>
      </c>
      <c r="D47" s="78"/>
      <c r="E47" s="141"/>
      <c r="F47" s="142">
        <f>SUM(F48:F53)</f>
        <v>1572325.06</v>
      </c>
      <c r="G47" s="242">
        <f>SUM(G48:G53)</f>
        <v>16000</v>
      </c>
      <c r="H47" s="80">
        <f t="shared" si="1"/>
        <v>0.010176012840500043</v>
      </c>
      <c r="I47" s="81"/>
    </row>
    <row r="48" spans="1:9" ht="37.5">
      <c r="A48" s="143" t="s">
        <v>85</v>
      </c>
      <c r="B48" s="226"/>
      <c r="C48" s="230" t="s">
        <v>127</v>
      </c>
      <c r="D48" s="85"/>
      <c r="E48" s="145">
        <v>2210</v>
      </c>
      <c r="F48" s="227">
        <v>106000</v>
      </c>
      <c r="G48" s="214">
        <v>16000</v>
      </c>
      <c r="H48" s="92">
        <f t="shared" si="1"/>
        <v>0.1509433962264151</v>
      </c>
      <c r="I48" s="32"/>
    </row>
    <row r="49" spans="1:9" ht="40.5" customHeight="1">
      <c r="A49" s="125" t="s">
        <v>88</v>
      </c>
      <c r="B49" s="243"/>
      <c r="C49" s="230" t="s">
        <v>128</v>
      </c>
      <c r="D49" s="22"/>
      <c r="E49" s="145">
        <v>2240</v>
      </c>
      <c r="F49" s="227">
        <v>672145.06</v>
      </c>
      <c r="G49" s="91"/>
      <c r="H49" s="105">
        <f t="shared" si="1"/>
        <v>0</v>
      </c>
      <c r="I49" s="32"/>
    </row>
    <row r="50" spans="1:9" ht="40.5" customHeight="1">
      <c r="A50" s="126" t="s">
        <v>92</v>
      </c>
      <c r="B50" s="244"/>
      <c r="C50" s="230" t="s">
        <v>129</v>
      </c>
      <c r="D50" s="34"/>
      <c r="E50" s="149">
        <v>2240</v>
      </c>
      <c r="F50" s="227">
        <v>94180</v>
      </c>
      <c r="G50" s="111"/>
      <c r="H50" s="92">
        <f t="shared" si="1"/>
        <v>0</v>
      </c>
      <c r="I50" s="32"/>
    </row>
    <row r="51" spans="1:9" ht="39" customHeight="1">
      <c r="A51" s="126" t="s">
        <v>94</v>
      </c>
      <c r="B51" s="244"/>
      <c r="C51" s="230" t="s">
        <v>130</v>
      </c>
      <c r="D51" s="34"/>
      <c r="E51" s="132">
        <v>2240</v>
      </c>
      <c r="F51" s="227">
        <v>100000</v>
      </c>
      <c r="G51" s="111"/>
      <c r="H51" s="105">
        <f t="shared" si="1"/>
        <v>0</v>
      </c>
      <c r="I51" s="32"/>
    </row>
    <row r="52" spans="1:9" ht="40.5" customHeight="1">
      <c r="A52" s="87" t="s">
        <v>96</v>
      </c>
      <c r="B52" s="244"/>
      <c r="C52" s="230" t="s">
        <v>131</v>
      </c>
      <c r="D52" s="34"/>
      <c r="E52" s="132">
        <v>3210</v>
      </c>
      <c r="F52" s="227">
        <v>350000</v>
      </c>
      <c r="G52" s="111"/>
      <c r="H52" s="92">
        <f t="shared" si="1"/>
        <v>0</v>
      </c>
      <c r="I52" s="32"/>
    </row>
    <row r="53" spans="1:9" ht="38.25" thickBot="1">
      <c r="A53" s="106" t="s">
        <v>132</v>
      </c>
      <c r="B53" s="229"/>
      <c r="C53" s="98" t="s">
        <v>133</v>
      </c>
      <c r="D53" s="153"/>
      <c r="E53" s="154">
        <v>3142</v>
      </c>
      <c r="F53" s="223">
        <v>250000</v>
      </c>
      <c r="G53" s="111"/>
      <c r="H53" s="92">
        <f t="shared" si="1"/>
        <v>0</v>
      </c>
      <c r="I53" s="32"/>
    </row>
    <row r="54" spans="1:9" ht="19.5" thickBot="1">
      <c r="A54" s="156"/>
      <c r="B54" s="157"/>
      <c r="C54" s="158" t="s">
        <v>99</v>
      </c>
      <c r="D54" s="159"/>
      <c r="E54" s="160"/>
      <c r="F54" s="161">
        <f>SUM(F19+F35+F44+F47)</f>
        <v>14568200</v>
      </c>
      <c r="G54" s="161">
        <f>SUM(G44+G47+G35+G19)</f>
        <v>1178542.1199999999</v>
      </c>
      <c r="H54" s="162">
        <f t="shared" si="1"/>
        <v>0.08089826608640738</v>
      </c>
      <c r="I54" s="32"/>
    </row>
    <row r="55" spans="1:9" ht="18.75">
      <c r="A55" s="163"/>
      <c r="B55" s="164"/>
      <c r="C55" s="165"/>
      <c r="D55" s="166"/>
      <c r="E55" s="166"/>
      <c r="F55" s="167"/>
      <c r="G55" s="164"/>
      <c r="H55" s="62"/>
      <c r="I55" s="32"/>
    </row>
    <row r="56" spans="1:9" ht="18.75">
      <c r="A56" s="168" t="s">
        <v>100</v>
      </c>
      <c r="B56" s="168"/>
      <c r="C56" s="168"/>
      <c r="D56" s="62"/>
      <c r="E56" s="62"/>
      <c r="F56" s="169"/>
      <c r="G56" s="62"/>
      <c r="H56" s="62"/>
      <c r="I56" s="32"/>
    </row>
    <row r="57" spans="1:9" ht="18.75">
      <c r="A57" s="168" t="s">
        <v>101</v>
      </c>
      <c r="B57" s="168"/>
      <c r="C57" s="168"/>
      <c r="D57" s="164"/>
      <c r="E57" s="164"/>
      <c r="F57" s="170"/>
      <c r="G57" s="164"/>
      <c r="H57" s="62"/>
      <c r="I57" s="32"/>
    </row>
    <row r="58" ht="12.75">
      <c r="I58" s="32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fmg2</cp:lastModifiedBy>
  <cp:lastPrinted>2013-12-27T08:09:57Z</cp:lastPrinted>
  <dcterms:created xsi:type="dcterms:W3CDTF">2013-11-11T09:09:31Z</dcterms:created>
  <dcterms:modified xsi:type="dcterms:W3CDTF">2014-03-11T08:39:52Z</dcterms:modified>
  <cp:category/>
  <cp:version/>
  <cp:contentType/>
  <cp:contentStatus/>
</cp:coreProperties>
</file>